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FNMacbookPro/Desktop/"/>
    </mc:Choice>
  </mc:AlternateContent>
  <bookViews>
    <workbookView xWindow="0" yWindow="460" windowWidth="20500" windowHeight="8800"/>
  </bookViews>
  <sheets>
    <sheet name="プロジェクトの採算性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G9" i="1"/>
  <c r="G10" i="1"/>
  <c r="G15" i="1"/>
  <c r="G19" i="1"/>
  <c r="G20" i="1"/>
  <c r="G21" i="1"/>
  <c r="G23" i="1"/>
  <c r="C25" i="1"/>
  <c r="D25" i="1"/>
  <c r="E25" i="1"/>
  <c r="F25" i="1"/>
  <c r="G25" i="1"/>
  <c r="G26" i="1"/>
  <c r="G31" i="1"/>
  <c r="G32" i="1"/>
  <c r="G34" i="1"/>
  <c r="G35" i="1"/>
  <c r="F9" i="1"/>
  <c r="F10" i="1"/>
  <c r="F15" i="1"/>
  <c r="F19" i="1"/>
  <c r="F20" i="1"/>
  <c r="F21" i="1"/>
  <c r="F23" i="1"/>
  <c r="F26" i="1"/>
  <c r="F31" i="1"/>
  <c r="F32" i="1"/>
  <c r="F34" i="1"/>
  <c r="F35" i="1"/>
  <c r="E9" i="1"/>
  <c r="E10" i="1"/>
  <c r="E15" i="1"/>
  <c r="E19" i="1"/>
  <c r="E20" i="1"/>
  <c r="E21" i="1"/>
  <c r="E23" i="1"/>
  <c r="E26" i="1"/>
  <c r="E31" i="1"/>
  <c r="E32" i="1"/>
  <c r="E34" i="1"/>
  <c r="E35" i="1"/>
  <c r="D9" i="1"/>
  <c r="D10" i="1"/>
  <c r="D15" i="1"/>
  <c r="D19" i="1"/>
  <c r="D20" i="1"/>
  <c r="D21" i="1"/>
  <c r="D23" i="1"/>
  <c r="D26" i="1"/>
  <c r="D30" i="1"/>
  <c r="D31" i="1"/>
  <c r="D32" i="1"/>
  <c r="D34" i="1"/>
  <c r="D35" i="1"/>
  <c r="C9" i="1"/>
  <c r="C10" i="1"/>
  <c r="C15" i="1"/>
  <c r="C19" i="1"/>
  <c r="C20" i="1"/>
  <c r="C21" i="1"/>
  <c r="C23" i="1"/>
  <c r="C26" i="1"/>
  <c r="C31" i="1"/>
  <c r="C32" i="1"/>
  <c r="C34" i="1"/>
  <c r="C35" i="1"/>
  <c r="B32" i="1"/>
  <c r="B34" i="1"/>
  <c r="B35" i="1"/>
  <c r="H34" i="1"/>
  <c r="H33" i="1"/>
  <c r="H32" i="1"/>
  <c r="H31" i="1"/>
  <c r="H30" i="1"/>
  <c r="H29" i="1"/>
  <c r="H28" i="1"/>
  <c r="H27" i="1"/>
  <c r="H26" i="1"/>
  <c r="H25" i="1"/>
  <c r="H23" i="1"/>
  <c r="H20" i="1"/>
  <c r="H21" i="1"/>
  <c r="H22" i="1"/>
  <c r="G22" i="1"/>
  <c r="F22" i="1"/>
  <c r="E22" i="1"/>
  <c r="D22" i="1"/>
  <c r="C22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<sst xmlns="http://schemas.openxmlformats.org/spreadsheetml/2006/main" count="36" uniqueCount="35">
  <si>
    <t>1期</t>
    <rPh sb="1" eb="2">
      <t>キ</t>
    </rPh>
    <phoneticPr fontId="1"/>
  </si>
  <si>
    <t>２期</t>
    <rPh sb="1" eb="2">
      <t>キ</t>
    </rPh>
    <phoneticPr fontId="1"/>
  </si>
  <si>
    <t>3期</t>
    <rPh sb="1" eb="2">
      <t>キ</t>
    </rPh>
    <phoneticPr fontId="1"/>
  </si>
  <si>
    <t>4期</t>
    <rPh sb="1" eb="2">
      <t>キ</t>
    </rPh>
    <phoneticPr fontId="1"/>
  </si>
  <si>
    <t>5期</t>
    <rPh sb="1" eb="2">
      <t>キ</t>
    </rPh>
    <phoneticPr fontId="1"/>
  </si>
  <si>
    <t>合計</t>
    <rPh sb="0" eb="2">
      <t>ゴウケイ</t>
    </rPh>
    <phoneticPr fontId="1"/>
  </si>
  <si>
    <t>【営業キャッシュ・フロー】</t>
    <rPh sb="1" eb="3">
      <t>エイギョウ</t>
    </rPh>
    <phoneticPr fontId="1"/>
  </si>
  <si>
    <t>総売上高</t>
    <rPh sb="0" eb="4">
      <t>ソウウリアゲダカ</t>
    </rPh>
    <phoneticPr fontId="1"/>
  </si>
  <si>
    <t>　既存製品の売上減少分</t>
    <rPh sb="1" eb="3">
      <t>キソン</t>
    </rPh>
    <rPh sb="3" eb="5">
      <t>セイヒン</t>
    </rPh>
    <rPh sb="6" eb="8">
      <t>ウリアゲ</t>
    </rPh>
    <rPh sb="8" eb="10">
      <t>ゲンショウ</t>
    </rPh>
    <rPh sb="10" eb="11">
      <t>ブン</t>
    </rPh>
    <phoneticPr fontId="1"/>
  </si>
  <si>
    <t>純売上高</t>
    <rPh sb="0" eb="4">
      <t>ジュンウリアゲダカ</t>
    </rPh>
    <phoneticPr fontId="1"/>
  </si>
  <si>
    <t>　材料費</t>
    <rPh sb="1" eb="4">
      <t>ザイリョウヒ</t>
    </rPh>
    <phoneticPr fontId="1"/>
  </si>
  <si>
    <t>　賃金</t>
    <rPh sb="1" eb="3">
      <t>チンギン</t>
    </rPh>
    <phoneticPr fontId="1"/>
  </si>
  <si>
    <t>　外注費</t>
    <rPh sb="1" eb="3">
      <t>ガイチュウ</t>
    </rPh>
    <rPh sb="3" eb="4">
      <t>ロウムヒ</t>
    </rPh>
    <phoneticPr fontId="1"/>
  </si>
  <si>
    <t>　減価償却費　</t>
    <rPh sb="1" eb="6">
      <t>ゲンカショウキャクヒ</t>
    </rPh>
    <phoneticPr fontId="1"/>
  </si>
  <si>
    <t>　リース料</t>
    <rPh sb="4" eb="5">
      <t>リョウ</t>
    </rPh>
    <phoneticPr fontId="1"/>
  </si>
  <si>
    <t>製造経費</t>
    <rPh sb="0" eb="4">
      <t>セイゾウケイヒ</t>
    </rPh>
    <phoneticPr fontId="1"/>
  </si>
  <si>
    <t>　物流費</t>
    <rPh sb="1" eb="3">
      <t>ブツリュウ</t>
    </rPh>
    <rPh sb="3" eb="4">
      <t>ヒ</t>
    </rPh>
    <phoneticPr fontId="1"/>
  </si>
  <si>
    <t>　販売促進費</t>
    <rPh sb="1" eb="6">
      <t>ハンバイソクシンヒ</t>
    </rPh>
    <phoneticPr fontId="1"/>
  </si>
  <si>
    <t>　広告宣伝費</t>
    <rPh sb="1" eb="3">
      <t>コウコク</t>
    </rPh>
    <rPh sb="3" eb="6">
      <t>センデンヒ</t>
    </rPh>
    <phoneticPr fontId="1"/>
  </si>
  <si>
    <t>販売管理費</t>
    <rPh sb="0" eb="2">
      <t>ハンバイ</t>
    </rPh>
    <rPh sb="2" eb="5">
      <t>カンリヒ</t>
    </rPh>
    <phoneticPr fontId="1"/>
  </si>
  <si>
    <t>営業利益</t>
    <rPh sb="0" eb="2">
      <t>エイギョウ</t>
    </rPh>
    <rPh sb="2" eb="4">
      <t>リエキ</t>
    </rPh>
    <phoneticPr fontId="1"/>
  </si>
  <si>
    <t>みなし税金（40％）</t>
    <rPh sb="3" eb="5">
      <t>ゼイキン</t>
    </rPh>
    <phoneticPr fontId="1"/>
  </si>
  <si>
    <t>税引後営業利益</t>
    <rPh sb="0" eb="2">
      <t>ゼイビ</t>
    </rPh>
    <rPh sb="2" eb="3">
      <t>ゴ</t>
    </rPh>
    <rPh sb="3" eb="5">
      <t>エイギョウ</t>
    </rPh>
    <rPh sb="5" eb="7">
      <t>リエキ</t>
    </rPh>
    <phoneticPr fontId="1"/>
  </si>
  <si>
    <t>減価償却費</t>
    <rPh sb="0" eb="5">
      <t>ゲンカショウキャクヒ</t>
    </rPh>
    <phoneticPr fontId="1"/>
  </si>
  <si>
    <t>期末運転資金必要額</t>
    <rPh sb="0" eb="2">
      <t>キマツ</t>
    </rPh>
    <rPh sb="2" eb="6">
      <t>ウンテンシキン</t>
    </rPh>
    <rPh sb="6" eb="9">
      <t>ヒツヨウガク</t>
    </rPh>
    <phoneticPr fontId="1"/>
  </si>
  <si>
    <t>運転資金増減</t>
    <rPh sb="0" eb="4">
      <t>ウンテンシキン</t>
    </rPh>
    <rPh sb="4" eb="6">
      <t>ゾウゲン</t>
    </rPh>
    <phoneticPr fontId="1"/>
  </si>
  <si>
    <t>営業CF合計</t>
    <rPh sb="0" eb="2">
      <t>エイギョウ</t>
    </rPh>
    <rPh sb="4" eb="6">
      <t>ゴウケイ</t>
    </rPh>
    <phoneticPr fontId="1"/>
  </si>
  <si>
    <t>【投資キャッシュ・フロー】</t>
    <rPh sb="1" eb="3">
      <t>トウシ</t>
    </rPh>
    <phoneticPr fontId="1"/>
  </si>
  <si>
    <t>設備投資支出</t>
    <rPh sb="0" eb="4">
      <t>セツビトウシ</t>
    </rPh>
    <rPh sb="4" eb="6">
      <t>シシュツ</t>
    </rPh>
    <phoneticPr fontId="1"/>
  </si>
  <si>
    <t>　機械設備</t>
    <rPh sb="1" eb="3">
      <t>キカイ</t>
    </rPh>
    <rPh sb="3" eb="5">
      <t>セツビ</t>
    </rPh>
    <phoneticPr fontId="1"/>
  </si>
  <si>
    <t>投資CF合計</t>
    <rPh sb="0" eb="2">
      <t>トウシ</t>
    </rPh>
    <rPh sb="4" eb="6">
      <t>ゴウケイ</t>
    </rPh>
    <phoneticPr fontId="1"/>
  </si>
  <si>
    <t>フリーCF</t>
    <phoneticPr fontId="1"/>
  </si>
  <si>
    <t>フリーCF（NPV)</t>
    <phoneticPr fontId="1"/>
  </si>
  <si>
    <t>割引率</t>
    <rPh sb="0" eb="3">
      <t>ワリビキリツ</t>
    </rPh>
    <phoneticPr fontId="1"/>
  </si>
  <si>
    <t>新規設備投資プロジェクト採算性</t>
    <rPh sb="0" eb="2">
      <t>シンキ</t>
    </rPh>
    <rPh sb="2" eb="4">
      <t>セツビ</t>
    </rPh>
    <rPh sb="4" eb="6">
      <t>トウシ</t>
    </rPh>
    <rPh sb="12" eb="15">
      <t>サイサンセイ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</si>
</sst>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0" x14ac:knownFonts="1"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rgb="FF92D050"/>
      <name val="メイリオ"/>
      <family val="3"/>
      <charset val="128"/>
    </font>
    <font>
      <sz val="11"/>
      <color rgb="FF92D05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color rgb="FF92D050"/>
      <name val="メイリオ"/>
      <family val="3"/>
      <charset val="128"/>
    </font>
    <font>
      <sz val="10"/>
      <color indexed="8"/>
      <name val="Arial"/>
      <family val="2"/>
    </font>
    <font>
      <sz val="10"/>
      <color rgb="FF00B0F0"/>
      <name val="Arial"/>
      <family val="2"/>
    </font>
    <font>
      <sz val="10"/>
      <color theme="1"/>
      <name val="Arial"/>
      <family val="2"/>
    </font>
    <font>
      <sz val="11"/>
      <color indexed="8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>
      <alignment vertical="center"/>
    </xf>
    <xf numFmtId="176" fontId="6" fillId="2" borderId="1" xfId="0" applyNumberFormat="1" applyFont="1" applyFill="1" applyBorder="1">
      <alignment vertical="center"/>
    </xf>
    <xf numFmtId="0" fontId="4" fillId="2" borderId="2" xfId="0" applyFont="1" applyFill="1" applyBorder="1">
      <alignment vertical="center"/>
    </xf>
    <xf numFmtId="176" fontId="6" fillId="2" borderId="2" xfId="0" applyNumberFormat="1" applyFont="1" applyFill="1" applyBorder="1">
      <alignment vertical="center"/>
    </xf>
    <xf numFmtId="176" fontId="7" fillId="2" borderId="2" xfId="0" applyNumberFormat="1" applyFont="1" applyFill="1" applyBorder="1">
      <alignment vertical="center"/>
    </xf>
    <xf numFmtId="176" fontId="8" fillId="2" borderId="2" xfId="0" applyNumberFormat="1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4" fillId="2" borderId="1" xfId="0" applyFont="1" applyFill="1" applyBorder="1">
      <alignment vertical="center"/>
    </xf>
    <xf numFmtId="9" fontId="9" fillId="2" borderId="2" xfId="0" applyNumberFormat="1" applyFont="1" applyFill="1" applyBorder="1">
      <alignment vertical="center"/>
    </xf>
    <xf numFmtId="0" fontId="4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2" fillId="2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"/>
  <sheetViews>
    <sheetView tabSelected="1" workbookViewId="0">
      <selection activeCell="E4" sqref="E4"/>
    </sheetView>
  </sheetViews>
  <sheetFormatPr baseColWidth="12" defaultColWidth="8.83203125" defaultRowHeight="18" customHeight="1" x14ac:dyDescent="0.15"/>
  <cols>
    <col min="1" max="1" width="33" style="1" bestFit="1" customWidth="1"/>
    <col min="2" max="8" width="10.6640625" style="1" customWidth="1"/>
    <col min="9" max="16384" width="8.83203125" style="1"/>
  </cols>
  <sheetData>
    <row r="2" spans="1:8" ht="18" customHeight="1" x14ac:dyDescent="0.15">
      <c r="A2" s="15" t="s">
        <v>34</v>
      </c>
      <c r="B2" s="15"/>
      <c r="C2" s="15"/>
      <c r="D2" s="15"/>
      <c r="E2" s="14"/>
      <c r="F2" s="14"/>
      <c r="G2" s="14"/>
      <c r="H2" s="14"/>
    </row>
    <row r="3" spans="1:8" ht="18" customHeight="1" x14ac:dyDescent="0.15">
      <c r="A3" s="2"/>
    </row>
    <row r="4" spans="1:8" ht="18" customHeight="1" x14ac:dyDescent="0.15">
      <c r="A4" s="2"/>
    </row>
    <row r="5" spans="1:8" ht="18" customHeight="1" x14ac:dyDescent="0.15">
      <c r="C5" s="3" t="s">
        <v>0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</row>
    <row r="6" spans="1:8" ht="18" customHeight="1" x14ac:dyDescent="0.15">
      <c r="A6" s="4" t="s">
        <v>6</v>
      </c>
      <c r="B6" s="5"/>
      <c r="C6" s="5"/>
      <c r="D6" s="5"/>
      <c r="E6" s="5"/>
      <c r="F6" s="5"/>
      <c r="G6" s="5"/>
      <c r="H6" s="5"/>
    </row>
    <row r="7" spans="1:8" ht="18" customHeight="1" x14ac:dyDescent="0.15">
      <c r="A7" s="6" t="s">
        <v>7</v>
      </c>
      <c r="B7" s="7"/>
      <c r="C7" s="8">
        <v>500000</v>
      </c>
      <c r="D7" s="8">
        <f>C7*1.03</f>
        <v>515000</v>
      </c>
      <c r="E7" s="8">
        <f>D7*1.03</f>
        <v>530450</v>
      </c>
      <c r="F7" s="8">
        <f>E7*1.03</f>
        <v>546363.5</v>
      </c>
      <c r="G7" s="8">
        <f>F7*1.03</f>
        <v>562754.40500000003</v>
      </c>
      <c r="H7" s="7">
        <f>SUM(C7:G7)</f>
        <v>2654567.9050000003</v>
      </c>
    </row>
    <row r="8" spans="1:8" ht="18" customHeight="1" x14ac:dyDescent="0.15">
      <c r="A8" s="6" t="s">
        <v>8</v>
      </c>
      <c r="B8" s="7"/>
      <c r="C8" s="8">
        <v>10000</v>
      </c>
      <c r="D8" s="8">
        <v>15000</v>
      </c>
      <c r="E8" s="8">
        <v>17000</v>
      </c>
      <c r="F8" s="8">
        <v>20000</v>
      </c>
      <c r="G8" s="8">
        <v>22000</v>
      </c>
      <c r="H8" s="7">
        <f t="shared" ref="H8:H33" si="0">SUM(C8:G8)</f>
        <v>84000</v>
      </c>
    </row>
    <row r="9" spans="1:8" ht="18" customHeight="1" x14ac:dyDescent="0.15">
      <c r="A9" s="6" t="s">
        <v>9</v>
      </c>
      <c r="B9" s="7"/>
      <c r="C9" s="7">
        <f>C7-C8</f>
        <v>490000</v>
      </c>
      <c r="D9" s="7">
        <f>D7-D8</f>
        <v>500000</v>
      </c>
      <c r="E9" s="7">
        <f>E7-E8</f>
        <v>513450</v>
      </c>
      <c r="F9" s="7">
        <f>F7-F8</f>
        <v>526363.5</v>
      </c>
      <c r="G9" s="7">
        <f>G7-G8</f>
        <v>540754.40500000003</v>
      </c>
      <c r="H9" s="7">
        <f>F7+F8</f>
        <v>566363.5</v>
      </c>
    </row>
    <row r="10" spans="1:8" ht="18" customHeight="1" x14ac:dyDescent="0.15">
      <c r="A10" s="6" t="s">
        <v>10</v>
      </c>
      <c r="B10" s="7"/>
      <c r="C10" s="8">
        <f>C7*0.15</f>
        <v>75000</v>
      </c>
      <c r="D10" s="8">
        <f>D7*0.15</f>
        <v>77250</v>
      </c>
      <c r="E10" s="8">
        <f>E7*0.15</f>
        <v>79567.5</v>
      </c>
      <c r="F10" s="8">
        <f>F7*0.15</f>
        <v>81954.524999999994</v>
      </c>
      <c r="G10" s="8">
        <f>G7*0.15</f>
        <v>84413.160749999995</v>
      </c>
      <c r="H10" s="7">
        <f t="shared" si="0"/>
        <v>398185.18575</v>
      </c>
    </row>
    <row r="11" spans="1:8" ht="18" customHeight="1" x14ac:dyDescent="0.15">
      <c r="A11" s="6" t="s">
        <v>11</v>
      </c>
      <c r="B11" s="7"/>
      <c r="C11" s="8">
        <v>100000</v>
      </c>
      <c r="D11" s="8">
        <v>100000</v>
      </c>
      <c r="E11" s="8">
        <v>100000</v>
      </c>
      <c r="F11" s="8">
        <v>100000</v>
      </c>
      <c r="G11" s="8">
        <v>100000</v>
      </c>
      <c r="H11" s="7">
        <f t="shared" si="0"/>
        <v>500000</v>
      </c>
    </row>
    <row r="12" spans="1:8" ht="18" customHeight="1" x14ac:dyDescent="0.15">
      <c r="A12" s="6" t="s">
        <v>12</v>
      </c>
      <c r="B12" s="7"/>
      <c r="C12" s="8">
        <v>50000</v>
      </c>
      <c r="D12" s="8">
        <v>50000</v>
      </c>
      <c r="E12" s="8">
        <v>50000</v>
      </c>
      <c r="F12" s="8">
        <v>50000</v>
      </c>
      <c r="G12" s="8">
        <v>50000</v>
      </c>
      <c r="H12" s="7">
        <f t="shared" si="0"/>
        <v>250000</v>
      </c>
    </row>
    <row r="13" spans="1:8" ht="18" customHeight="1" x14ac:dyDescent="0.15">
      <c r="A13" s="6" t="s">
        <v>13</v>
      </c>
      <c r="B13" s="7"/>
      <c r="C13" s="8">
        <v>5000</v>
      </c>
      <c r="D13" s="8">
        <v>5000</v>
      </c>
      <c r="E13" s="8">
        <v>5000</v>
      </c>
      <c r="F13" s="8">
        <v>5000</v>
      </c>
      <c r="G13" s="8">
        <v>5000</v>
      </c>
      <c r="H13" s="7">
        <f t="shared" si="0"/>
        <v>25000</v>
      </c>
    </row>
    <row r="14" spans="1:8" ht="18" customHeight="1" x14ac:dyDescent="0.15">
      <c r="A14" s="6" t="s">
        <v>14</v>
      </c>
      <c r="B14" s="7"/>
      <c r="C14" s="8">
        <v>2000</v>
      </c>
      <c r="D14" s="8">
        <v>2000</v>
      </c>
      <c r="E14" s="8">
        <v>2000</v>
      </c>
      <c r="F14" s="8">
        <v>2000</v>
      </c>
      <c r="G14" s="8">
        <v>2000</v>
      </c>
      <c r="H14" s="7">
        <f t="shared" si="0"/>
        <v>10000</v>
      </c>
    </row>
    <row r="15" spans="1:8" ht="18" customHeight="1" x14ac:dyDescent="0.15">
      <c r="A15" s="6" t="s">
        <v>15</v>
      </c>
      <c r="B15" s="7"/>
      <c r="C15" s="7">
        <f>SUM(C10:C14)</f>
        <v>232000</v>
      </c>
      <c r="D15" s="7">
        <f>SUM(D10:D14)</f>
        <v>234250</v>
      </c>
      <c r="E15" s="7">
        <f>SUM(E10:E14)</f>
        <v>236567.5</v>
      </c>
      <c r="F15" s="7">
        <f>SUM(F10:F14)</f>
        <v>238954.52499999999</v>
      </c>
      <c r="G15" s="7">
        <f>SUM(G10:G14)</f>
        <v>241413.16074999998</v>
      </c>
      <c r="H15" s="7">
        <f t="shared" si="0"/>
        <v>1183185.1857499999</v>
      </c>
    </row>
    <row r="16" spans="1:8" ht="18" customHeight="1" x14ac:dyDescent="0.15">
      <c r="A16" s="6" t="s">
        <v>16</v>
      </c>
      <c r="B16" s="7"/>
      <c r="C16" s="8">
        <v>3000</v>
      </c>
      <c r="D16" s="8">
        <v>3500</v>
      </c>
      <c r="E16" s="8">
        <v>3500</v>
      </c>
      <c r="F16" s="8">
        <v>4000</v>
      </c>
      <c r="G16" s="8">
        <v>4500</v>
      </c>
      <c r="H16" s="7">
        <f t="shared" si="0"/>
        <v>18500</v>
      </c>
    </row>
    <row r="17" spans="1:8" ht="18" customHeight="1" x14ac:dyDescent="0.15">
      <c r="A17" s="6" t="s">
        <v>17</v>
      </c>
      <c r="B17" s="7"/>
      <c r="C17" s="8">
        <v>1500</v>
      </c>
      <c r="D17" s="8">
        <v>1500</v>
      </c>
      <c r="E17" s="8">
        <v>1500</v>
      </c>
      <c r="F17" s="8">
        <v>1500</v>
      </c>
      <c r="G17" s="8">
        <v>1500</v>
      </c>
      <c r="H17" s="7">
        <f t="shared" si="0"/>
        <v>7500</v>
      </c>
    </row>
    <row r="18" spans="1:8" ht="18" customHeight="1" x14ac:dyDescent="0.15">
      <c r="A18" s="6" t="s">
        <v>18</v>
      </c>
      <c r="B18" s="7"/>
      <c r="C18" s="8">
        <v>1800</v>
      </c>
      <c r="D18" s="8">
        <v>1800</v>
      </c>
      <c r="E18" s="8">
        <v>1800</v>
      </c>
      <c r="F18" s="8">
        <v>1800</v>
      </c>
      <c r="G18" s="8">
        <v>1800</v>
      </c>
      <c r="H18" s="7">
        <f t="shared" si="0"/>
        <v>9000</v>
      </c>
    </row>
    <row r="19" spans="1:8" ht="18" customHeight="1" x14ac:dyDescent="0.15">
      <c r="A19" s="6" t="s">
        <v>19</v>
      </c>
      <c r="B19" s="7"/>
      <c r="C19" s="7">
        <f>SUM(C16:C18)</f>
        <v>6300</v>
      </c>
      <c r="D19" s="7">
        <f>SUM(D16:D18)</f>
        <v>6800</v>
      </c>
      <c r="E19" s="7">
        <f>SUM(E16:E18)</f>
        <v>6800</v>
      </c>
      <c r="F19" s="7">
        <f>SUM(F16:F18)</f>
        <v>7300</v>
      </c>
      <c r="G19" s="7">
        <f>SUM(G16:G18)</f>
        <v>7800</v>
      </c>
      <c r="H19" s="7">
        <f t="shared" si="0"/>
        <v>35000</v>
      </c>
    </row>
    <row r="20" spans="1:8" ht="18" customHeight="1" x14ac:dyDescent="0.15">
      <c r="A20" s="6" t="s">
        <v>20</v>
      </c>
      <c r="B20" s="7"/>
      <c r="C20" s="7">
        <f>C9-C15-C19</f>
        <v>251700</v>
      </c>
      <c r="D20" s="7">
        <f>D9-D15-D19</f>
        <v>258950</v>
      </c>
      <c r="E20" s="7">
        <f>E9-E15-E19</f>
        <v>270082.5</v>
      </c>
      <c r="F20" s="7">
        <f>F9-F15-F19</f>
        <v>280108.97499999998</v>
      </c>
      <c r="G20" s="7">
        <f>G9-G15-G19</f>
        <v>291541.24425000005</v>
      </c>
      <c r="H20" s="7">
        <f t="shared" si="0"/>
        <v>1352382.7192500001</v>
      </c>
    </row>
    <row r="21" spans="1:8" ht="18" customHeight="1" x14ac:dyDescent="0.15">
      <c r="A21" s="6" t="s">
        <v>21</v>
      </c>
      <c r="B21" s="7"/>
      <c r="C21" s="7">
        <f>-C20*0.4</f>
        <v>-100680</v>
      </c>
      <c r="D21" s="7">
        <f>-D20*0.4</f>
        <v>-103580</v>
      </c>
      <c r="E21" s="7">
        <f>-E20*0.4</f>
        <v>-108033</v>
      </c>
      <c r="F21" s="7">
        <f>-F20*0.4</f>
        <v>-112043.59</v>
      </c>
      <c r="G21" s="7">
        <f>-G20*0.4</f>
        <v>-116616.49770000002</v>
      </c>
      <c r="H21" s="7">
        <f t="shared" si="0"/>
        <v>-540953.08770000003</v>
      </c>
    </row>
    <row r="22" spans="1:8" ht="18" customHeight="1" x14ac:dyDescent="0.15">
      <c r="A22" s="6" t="s">
        <v>22</v>
      </c>
      <c r="B22" s="7"/>
      <c r="C22" s="7">
        <f t="shared" ref="C22:H22" si="1">C20+C21</f>
        <v>151020</v>
      </c>
      <c r="D22" s="7">
        <f t="shared" si="1"/>
        <v>155370</v>
      </c>
      <c r="E22" s="7">
        <f t="shared" si="1"/>
        <v>162049.5</v>
      </c>
      <c r="F22" s="7">
        <f t="shared" si="1"/>
        <v>168065.38499999998</v>
      </c>
      <c r="G22" s="7">
        <f t="shared" si="1"/>
        <v>174924.74655000004</v>
      </c>
      <c r="H22" s="7">
        <f t="shared" si="1"/>
        <v>811429.63155000005</v>
      </c>
    </row>
    <row r="23" spans="1:8" ht="18" customHeight="1" x14ac:dyDescent="0.15">
      <c r="A23" s="6" t="s">
        <v>23</v>
      </c>
      <c r="B23" s="7"/>
      <c r="C23" s="9">
        <f>C13</f>
        <v>5000</v>
      </c>
      <c r="D23" s="9">
        <f>D13</f>
        <v>5000</v>
      </c>
      <c r="E23" s="9">
        <f>E13</f>
        <v>5000</v>
      </c>
      <c r="F23" s="9">
        <f>F13</f>
        <v>5000</v>
      </c>
      <c r="G23" s="9">
        <f>G13</f>
        <v>5000</v>
      </c>
      <c r="H23" s="7">
        <f t="shared" si="0"/>
        <v>25000</v>
      </c>
    </row>
    <row r="24" spans="1:8" ht="18" customHeight="1" x14ac:dyDescent="0.15">
      <c r="A24" s="6" t="s">
        <v>24</v>
      </c>
      <c r="B24" s="7"/>
      <c r="C24" s="8">
        <v>34000</v>
      </c>
      <c r="D24" s="8">
        <v>27000</v>
      </c>
      <c r="E24" s="8">
        <v>51000</v>
      </c>
      <c r="F24" s="8">
        <v>33000</v>
      </c>
      <c r="G24" s="8">
        <v>42000</v>
      </c>
      <c r="H24" s="7"/>
    </row>
    <row r="25" spans="1:8" ht="18" customHeight="1" x14ac:dyDescent="0.15">
      <c r="A25" s="6" t="s">
        <v>25</v>
      </c>
      <c r="B25" s="7"/>
      <c r="C25" s="7">
        <f>C24</f>
        <v>34000</v>
      </c>
      <c r="D25" s="7">
        <f>D24-C25</f>
        <v>-7000</v>
      </c>
      <c r="E25" s="7">
        <f>E24-D25</f>
        <v>58000</v>
      </c>
      <c r="F25" s="7">
        <f>F24-E25</f>
        <v>-25000</v>
      </c>
      <c r="G25" s="7">
        <f>G24-F25</f>
        <v>67000</v>
      </c>
      <c r="H25" s="7">
        <f t="shared" si="0"/>
        <v>127000</v>
      </c>
    </row>
    <row r="26" spans="1:8" ht="18" customHeight="1" x14ac:dyDescent="0.15">
      <c r="A26" s="6" t="s">
        <v>26</v>
      </c>
      <c r="B26" s="7"/>
      <c r="C26" s="7">
        <f>C20+C21+C23-C25</f>
        <v>122020</v>
      </c>
      <c r="D26" s="7">
        <f>D20+D21+D23-D25</f>
        <v>167370</v>
      </c>
      <c r="E26" s="7">
        <f>E20+E21+E23-E25</f>
        <v>109049.5</v>
      </c>
      <c r="F26" s="7">
        <f>F20+F21+F23-F25</f>
        <v>198065.38499999998</v>
      </c>
      <c r="G26" s="7">
        <f>G20+G21+G23-G25</f>
        <v>112924.74655000004</v>
      </c>
      <c r="H26" s="7">
        <f t="shared" si="0"/>
        <v>709429.63155000005</v>
      </c>
    </row>
    <row r="27" spans="1:8" ht="18" customHeight="1" x14ac:dyDescent="0.15">
      <c r="A27" s="6"/>
      <c r="B27" s="7"/>
      <c r="C27" s="7"/>
      <c r="D27" s="7"/>
      <c r="E27" s="7"/>
      <c r="F27" s="7"/>
      <c r="G27" s="7"/>
      <c r="H27" s="7">
        <f t="shared" si="0"/>
        <v>0</v>
      </c>
    </row>
    <row r="28" spans="1:8" ht="18" customHeight="1" x14ac:dyDescent="0.15">
      <c r="A28" s="10" t="s">
        <v>27</v>
      </c>
      <c r="B28" s="7"/>
      <c r="C28" s="7"/>
      <c r="D28" s="7"/>
      <c r="E28" s="7"/>
      <c r="F28" s="7"/>
      <c r="G28" s="7"/>
      <c r="H28" s="7">
        <f t="shared" si="0"/>
        <v>0</v>
      </c>
    </row>
    <row r="29" spans="1:8" ht="18" customHeight="1" x14ac:dyDescent="0.15">
      <c r="A29" s="6" t="s">
        <v>28</v>
      </c>
      <c r="B29" s="7"/>
      <c r="C29" s="7"/>
      <c r="D29" s="7"/>
      <c r="E29" s="7"/>
      <c r="F29" s="7"/>
      <c r="G29" s="7"/>
      <c r="H29" s="7">
        <f t="shared" si="0"/>
        <v>0</v>
      </c>
    </row>
    <row r="30" spans="1:8" ht="18" customHeight="1" x14ac:dyDescent="0.15">
      <c r="A30" s="6" t="s">
        <v>29</v>
      </c>
      <c r="B30" s="7">
        <v>-500000</v>
      </c>
      <c r="C30" s="7">
        <v>0</v>
      </c>
      <c r="D30" s="7">
        <f>B30</f>
        <v>-500000</v>
      </c>
      <c r="E30" s="7">
        <v>0</v>
      </c>
      <c r="F30" s="7">
        <v>0</v>
      </c>
      <c r="G30" s="7">
        <v>0</v>
      </c>
      <c r="H30" s="7">
        <f t="shared" si="0"/>
        <v>-500000</v>
      </c>
    </row>
    <row r="31" spans="1:8" ht="18" customHeight="1" x14ac:dyDescent="0.15">
      <c r="A31" s="6" t="s">
        <v>14</v>
      </c>
      <c r="B31" s="7"/>
      <c r="C31" s="8">
        <f>-C14</f>
        <v>-2000</v>
      </c>
      <c r="D31" s="8">
        <f>-D14</f>
        <v>-2000</v>
      </c>
      <c r="E31" s="8">
        <f>-E14</f>
        <v>-2000</v>
      </c>
      <c r="F31" s="8">
        <f>-F14</f>
        <v>-2000</v>
      </c>
      <c r="G31" s="8">
        <f>-G14</f>
        <v>-2000</v>
      </c>
      <c r="H31" s="7">
        <f t="shared" si="0"/>
        <v>-10000</v>
      </c>
    </row>
    <row r="32" spans="1:8" ht="18" customHeight="1" x14ac:dyDescent="0.15">
      <c r="A32" s="6" t="s">
        <v>30</v>
      </c>
      <c r="B32" s="7">
        <f t="shared" ref="B32:G32" si="2">SUM(B30:B31)</f>
        <v>-500000</v>
      </c>
      <c r="C32" s="7">
        <f t="shared" si="2"/>
        <v>-2000</v>
      </c>
      <c r="D32" s="7">
        <f t="shared" si="2"/>
        <v>-502000</v>
      </c>
      <c r="E32" s="7">
        <f t="shared" si="2"/>
        <v>-2000</v>
      </c>
      <c r="F32" s="7">
        <f t="shared" si="2"/>
        <v>-2000</v>
      </c>
      <c r="G32" s="7">
        <f t="shared" si="2"/>
        <v>-2000</v>
      </c>
      <c r="H32" s="7">
        <f t="shared" si="0"/>
        <v>-510000</v>
      </c>
    </row>
    <row r="33" spans="1:8" ht="18" customHeight="1" x14ac:dyDescent="0.15">
      <c r="A33" s="6"/>
      <c r="B33" s="7"/>
      <c r="C33" s="7"/>
      <c r="D33" s="7"/>
      <c r="E33" s="7"/>
      <c r="F33" s="7"/>
      <c r="G33" s="7"/>
      <c r="H33" s="7">
        <f t="shared" si="0"/>
        <v>0</v>
      </c>
    </row>
    <row r="34" spans="1:8" ht="18" customHeight="1" x14ac:dyDescent="0.15">
      <c r="A34" s="11" t="s">
        <v>31</v>
      </c>
      <c r="B34" s="5">
        <f t="shared" ref="B34:G34" si="3">B26+B32</f>
        <v>-500000</v>
      </c>
      <c r="C34" s="5">
        <f t="shared" si="3"/>
        <v>120020</v>
      </c>
      <c r="D34" s="5">
        <f t="shared" si="3"/>
        <v>-334630</v>
      </c>
      <c r="E34" s="5">
        <f t="shared" si="3"/>
        <v>107049.5</v>
      </c>
      <c r="F34" s="5">
        <f t="shared" si="3"/>
        <v>196065.38499999998</v>
      </c>
      <c r="G34" s="5">
        <f t="shared" si="3"/>
        <v>110924.74655000004</v>
      </c>
      <c r="H34" s="7">
        <f>SUM(B34:G34)</f>
        <v>-300570.36844999995</v>
      </c>
    </row>
    <row r="35" spans="1:8" ht="18" customHeight="1" x14ac:dyDescent="0.15">
      <c r="A35" s="6" t="s">
        <v>32</v>
      </c>
      <c r="B35" s="7">
        <f>B34</f>
        <v>-500000</v>
      </c>
      <c r="C35" s="7">
        <f>C34/(1+A38)</f>
        <v>116524.27184466019</v>
      </c>
      <c r="D35" s="7">
        <f>D34/(1+$A$38)^2</f>
        <v>-315420.86907342821</v>
      </c>
      <c r="E35" s="7">
        <f>E34/(1+$A$38)^3</f>
        <v>97965.457062926056</v>
      </c>
      <c r="F35" s="7">
        <f>F34/(1+$A$38)^4</f>
        <v>174201.55511710298</v>
      </c>
      <c r="G35" s="7">
        <f>G34/(1+$A$38)^5</f>
        <v>95684.660779617028</v>
      </c>
      <c r="H35" s="7"/>
    </row>
    <row r="37" spans="1:8" ht="18" customHeight="1" x14ac:dyDescent="0.15">
      <c r="A37" s="13" t="s">
        <v>33</v>
      </c>
    </row>
    <row r="38" spans="1:8" ht="18" customHeight="1" x14ac:dyDescent="0.15">
      <c r="A38" s="12">
        <v>0.03</v>
      </c>
    </row>
  </sheetData>
  <mergeCells count="1">
    <mergeCell ref="A2:D2"/>
  </mergeCells>
  <phoneticPr fontId="1"/>
  <pageMargins left="0.6692913385826772" right="0.55118110236220474" top="0.74803149606299213" bottom="0.5799999999999999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プロジェクトの採算性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Microsoft Office ユーザー</cp:lastModifiedBy>
  <cp:lastPrinted>2015-12-10T16:29:13Z</cp:lastPrinted>
  <dcterms:created xsi:type="dcterms:W3CDTF">2015-11-15T16:11:47Z</dcterms:created>
  <dcterms:modified xsi:type="dcterms:W3CDTF">2016-04-22T10:43:31Z</dcterms:modified>
</cp:coreProperties>
</file>